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980" yWindow="1560" windowWidth="16440" windowHeight="14100" tabRatio="98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3" i="1"/>
  <c r="D22"/>
  <c r="D21"/>
  <c r="D20"/>
  <c r="D25"/>
  <c r="E22"/>
  <c r="E21"/>
  <c r="E20"/>
  <c r="E23"/>
  <c r="E25"/>
</calcChain>
</file>

<file path=xl/sharedStrings.xml><?xml version="1.0" encoding="utf-8"?>
<sst xmlns="http://schemas.openxmlformats.org/spreadsheetml/2006/main" count="22" uniqueCount="22">
  <si>
    <t>Barrel Cost Calculator</t>
  </si>
  <si>
    <t>Duration of fill (months)</t>
  </si>
  <si>
    <t>Annual evaporative loss rate (%)</t>
  </si>
  <si>
    <t>Labor hours per fill cycle</t>
  </si>
  <si>
    <t>Depreciation $/year</t>
  </si>
  <si>
    <t>Heating/cooling $/year</t>
  </si>
  <si>
    <t>Number barrels in space</t>
  </si>
  <si>
    <t>Finished bulk wine cost per gallon</t>
  </si>
  <si>
    <t>Barrel resale price at end of life ($)</t>
  </si>
  <si>
    <t>Barrel Depreciation cost/bottle</t>
  </si>
  <si>
    <t>Barrel Labor cost/bottle</t>
  </si>
  <si>
    <t>Barrel Space cost/bottle</t>
  </si>
  <si>
    <t>Total Barrel cost per 750ml bottle</t>
  </si>
  <si>
    <t>Interval between emptying and filling (months)</t>
  </si>
  <si>
    <t>Number of fills over life of barrel</t>
  </si>
  <si>
    <t>Barrel size (gallons)</t>
  </si>
  <si>
    <t>Cost of barrel (incl. shipping)</t>
  </si>
  <si>
    <t>Labor costs/hour ($)</t>
  </si>
  <si>
    <t>Space cost</t>
  </si>
  <si>
    <t>Topping Wine cost/bottle</t>
  </si>
  <si>
    <t>Users may input their own numbers in column D and the spreadsheet will automatically calculate new results in column E.</t>
    <phoneticPr fontId="3" type="noConversion"/>
  </si>
  <si>
    <t>Source: Chris Stamp of Lakewood Vineyards, Watkins Glen, N.Y., created this calculator and shared it with Wines &amp; Vines readers in the August 2015 issue.</t>
    <phoneticPr fontId="3" type="noConversion"/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</si>
</sst>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[$$-409]#,##0.00;[Red]\-[$$-409]#,##0.00"/>
  </numFmts>
  <fonts count="4">
    <font>
      <sz val="10"/>
      <name val="Arial"/>
      <family val="2"/>
    </font>
    <font>
      <b/>
      <sz val="12"/>
      <name val="Arial"/>
    </font>
    <font>
      <sz val="12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4" fontId="2" fillId="0" borderId="0" xfId="0" applyNumberFormat="1" applyFont="1"/>
    <xf numFmtId="169" fontId="2" fillId="0" borderId="0" xfId="0" applyNumberFormat="1" applyFont="1"/>
    <xf numFmtId="10" fontId="2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E27"/>
  <sheetViews>
    <sheetView tabSelected="1" workbookViewId="0">
      <selection activeCell="G9" sqref="G9"/>
    </sheetView>
  </sheetViews>
  <sheetFormatPr baseColWidth="10" defaultColWidth="8.83203125" defaultRowHeight="15"/>
  <cols>
    <col min="1" max="2" width="8.83203125" style="1"/>
    <col min="3" max="3" width="25" style="1" customWidth="1"/>
    <col min="4" max="4" width="9" style="1" bestFit="1" customWidth="1"/>
    <col min="5" max="5" width="9.1640625" style="1" bestFit="1" customWidth="1"/>
    <col min="6" max="16384" width="8.83203125" style="1"/>
  </cols>
  <sheetData>
    <row r="3" spans="1:4">
      <c r="A3" s="5" t="s">
        <v>0</v>
      </c>
    </row>
    <row r="4" spans="1:4">
      <c r="A4" s="1" t="s">
        <v>20</v>
      </c>
    </row>
    <row r="6" spans="1:4">
      <c r="A6" s="1" t="s">
        <v>16</v>
      </c>
      <c r="D6" s="1">
        <v>1095</v>
      </c>
    </row>
    <row r="7" spans="1:4">
      <c r="A7" s="1" t="s">
        <v>15</v>
      </c>
      <c r="D7" s="1">
        <v>60</v>
      </c>
    </row>
    <row r="8" spans="1:4">
      <c r="A8" s="1" t="s">
        <v>14</v>
      </c>
      <c r="D8" s="1">
        <v>7</v>
      </c>
    </row>
    <row r="9" spans="1:4">
      <c r="A9" s="1" t="s">
        <v>1</v>
      </c>
      <c r="D9" s="1">
        <v>11</v>
      </c>
    </row>
    <row r="10" spans="1:4">
      <c r="A10" s="1" t="s">
        <v>13</v>
      </c>
      <c r="D10" s="1">
        <v>1</v>
      </c>
    </row>
    <row r="11" spans="1:4">
      <c r="A11" s="1" t="s">
        <v>2</v>
      </c>
      <c r="D11" s="2">
        <v>10</v>
      </c>
    </row>
    <row r="12" spans="1:4">
      <c r="A12" s="1" t="s">
        <v>3</v>
      </c>
      <c r="D12" s="1">
        <v>1</v>
      </c>
    </row>
    <row r="13" spans="1:4">
      <c r="A13" s="1" t="s">
        <v>17</v>
      </c>
      <c r="D13" s="1">
        <v>25</v>
      </c>
    </row>
    <row r="14" spans="1:4">
      <c r="A14" s="1" t="s">
        <v>18</v>
      </c>
      <c r="B14" s="1" t="s">
        <v>4</v>
      </c>
      <c r="D14" s="1">
        <v>4200</v>
      </c>
    </row>
    <row r="15" spans="1:4">
      <c r="B15" s="1" t="s">
        <v>5</v>
      </c>
      <c r="D15" s="1">
        <v>800</v>
      </c>
    </row>
    <row r="16" spans="1:4">
      <c r="A16" s="1" t="s">
        <v>6</v>
      </c>
      <c r="D16" s="1">
        <v>200</v>
      </c>
    </row>
    <row r="17" spans="1:5">
      <c r="A17" s="1" t="s">
        <v>7</v>
      </c>
      <c r="D17" s="1">
        <v>18</v>
      </c>
    </row>
    <row r="18" spans="1:5">
      <c r="A18" s="1" t="s">
        <v>8</v>
      </c>
      <c r="D18" s="1">
        <v>50</v>
      </c>
    </row>
    <row r="20" spans="1:5">
      <c r="A20" s="1" t="s">
        <v>9</v>
      </c>
      <c r="D20" s="3">
        <f>ROUND(((D6-D18)/D8)/(D7/0.1981275),3)</f>
        <v>0.49299999999999999</v>
      </c>
      <c r="E20" s="4">
        <f>D20/$D$25</f>
        <v>0.5</v>
      </c>
    </row>
    <row r="21" spans="1:5">
      <c r="A21" s="1" t="s">
        <v>10</v>
      </c>
      <c r="D21" s="3">
        <f>ROUND((D12*D13)/(D7/0.1981275),3)</f>
        <v>8.3000000000000004E-2</v>
      </c>
      <c r="E21" s="4">
        <f>D21/$D$25</f>
        <v>8.4178498985801223E-2</v>
      </c>
    </row>
    <row r="22" spans="1:5">
      <c r="A22" s="1" t="s">
        <v>11</v>
      </c>
      <c r="D22" s="3">
        <f>ROUND(((((D14+D15)/D16)/12)*(D9+D10))/(D7/0.1981275),3)</f>
        <v>8.3000000000000004E-2</v>
      </c>
      <c r="E22" s="4">
        <f>D22/$D$25</f>
        <v>8.4178498985801223E-2</v>
      </c>
    </row>
    <row r="23" spans="1:5">
      <c r="A23" s="1" t="s">
        <v>19</v>
      </c>
      <c r="D23" s="3">
        <f>ROUND((D9/12*D11/100*D7*D17)/(D7/0.1981275),3)</f>
        <v>0.32700000000000001</v>
      </c>
      <c r="E23" s="4">
        <f>D23/$D$25</f>
        <v>0.33164300202839758</v>
      </c>
    </row>
    <row r="25" spans="1:5">
      <c r="A25" s="1" t="s">
        <v>12</v>
      </c>
      <c r="D25" s="3">
        <f>SUM(D20:D23)</f>
        <v>0.98599999999999999</v>
      </c>
      <c r="E25" s="4">
        <f>SUM(E20:E23)</f>
        <v>1</v>
      </c>
    </row>
    <row r="27" spans="1:5">
      <c r="A27" s="1" t="s">
        <v>21</v>
      </c>
    </row>
  </sheetData>
  <sheetCalcPr fullCalcOnLoad="1"/>
  <phoneticPr fontId="3" type="noConversion"/>
  <pageMargins left="0.78749999999999998" right="0.78749999999999998" top="1.0249999999999999" bottom="1.0249999999999999" header="0.78749999999999998" footer="0.78749999999999998"/>
  <pageSetup orientation="portrait" horizontalDpi="4294967292" verticalDpi="4294967292"/>
  <headerFooter>
    <oddHeader>&amp;C&amp;A</oddHeader>
    <oddFooter>&amp;CPage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3142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Stamp</dc:creator>
  <cp:lastModifiedBy>Jim</cp:lastModifiedBy>
  <cp:revision>8</cp:revision>
  <dcterms:created xsi:type="dcterms:W3CDTF">2015-04-14T18:19:58Z</dcterms:created>
  <dcterms:modified xsi:type="dcterms:W3CDTF">2015-07-13T19:09:57Z</dcterms:modified>
  <dc:language>en-US</dc:language>
</cp:coreProperties>
</file>